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юдмила\Downloads\"/>
    </mc:Choice>
  </mc:AlternateContent>
  <bookViews>
    <workbookView xWindow="0" yWindow="0" windowWidth="23040" windowHeight="88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77" i="1" l="1"/>
  <c r="J177" i="1"/>
  <c r="I177" i="1"/>
  <c r="H177" i="1"/>
  <c r="G177" i="1"/>
  <c r="L158" i="1"/>
  <c r="J158" i="1"/>
  <c r="I158" i="1"/>
  <c r="H158" i="1"/>
  <c r="G158" i="1"/>
  <c r="L139" i="1"/>
  <c r="J139" i="1"/>
  <c r="I139" i="1"/>
  <c r="H139" i="1"/>
  <c r="G139" i="1"/>
  <c r="L120" i="1"/>
  <c r="J120" i="1"/>
  <c r="I120" i="1"/>
  <c r="H120" i="1"/>
  <c r="G120" i="1"/>
  <c r="L101" i="1"/>
  <c r="J101" i="1"/>
  <c r="I101" i="1"/>
  <c r="H101" i="1"/>
  <c r="G101" i="1"/>
  <c r="L82" i="1"/>
  <c r="J82" i="1"/>
  <c r="I82" i="1"/>
  <c r="H82" i="1"/>
  <c r="G82" i="1"/>
  <c r="L63" i="1"/>
  <c r="J63" i="1"/>
  <c r="I63" i="1"/>
  <c r="H63" i="1"/>
  <c r="G63" i="1"/>
  <c r="L44" i="1"/>
  <c r="J44" i="1"/>
  <c r="I44" i="1"/>
  <c r="H44" i="1"/>
  <c r="G44" i="1"/>
  <c r="L25" i="1"/>
  <c r="J25" i="1"/>
  <c r="I25" i="1"/>
  <c r="H25" i="1"/>
  <c r="G25" i="1"/>
  <c r="L6" i="1"/>
  <c r="J6" i="1"/>
  <c r="I6" i="1"/>
  <c r="H6" i="1"/>
  <c r="G6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<sst xmlns="http://schemas.openxmlformats.org/spreadsheetml/2006/main" count="227" uniqueCount="71">
  <si>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</si>
  <si>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</si>
  <si>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</si>
  <si>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</si>
  <si>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</si>
  <si>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</si>
  <si>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</si>
  <si>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</si>
  <si>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</si>
  <si>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</si>
  <si>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</si>
  <si>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</si>
  <si>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</si>
  <si>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</si>
  <si>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</si>
  <si>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</si>
  <si>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</si>
  <si>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</si>
  <si>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</si>
  <si>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</si>
  <si>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</si>
  <si>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</si>
  <si>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</si>
  <si>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</si>
  <si>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</si>
  <si>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</si>
  <si>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</si>
  <si>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</si>
  <si>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</si>
  <si>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</si>
  <si>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</si>
  <si>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</si>
  <si>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</si>
  <si>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</si>
  <si>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</si>
  <si>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</si>
  <si>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</si>
  <si>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</si>
  <si>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</si>
  <si>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</si>
  <si>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Светличная</t>
  </si>
  <si>
    <t>МБОУ СОШ № 21 г. Сальска</t>
  </si>
  <si>
    <t>Чай с сахаром</t>
  </si>
  <si>
    <t>Чай с лимоном</t>
  </si>
  <si>
    <t>Хлеб пшеничный</t>
  </si>
  <si>
    <t>Кофейный напиток</t>
  </si>
  <si>
    <t>Фрукты свежие (яблоки)</t>
  </si>
  <si>
    <t xml:space="preserve">Кофейный напиток </t>
  </si>
  <si>
    <t>Кондитерские изделия</t>
  </si>
  <si>
    <t>340; 413; 57</t>
  </si>
  <si>
    <t>Омлет натуральный; Сосиски отварные; Икра кабачковая</t>
  </si>
  <si>
    <t>Наггетсы куриные; Макаронные изделия отварные; Овощи свежие (огурцы)</t>
  </si>
  <si>
    <t>437; 332</t>
  </si>
  <si>
    <t>498; 520</t>
  </si>
  <si>
    <t>Плов из птицы; Овощи свежие (огурцы)</t>
  </si>
  <si>
    <t>Маффины сливочные</t>
  </si>
  <si>
    <t>54-12м</t>
  </si>
  <si>
    <t>Хлеб пшеничный йодированный</t>
  </si>
  <si>
    <t>Каша жидкая молочная пшённая; Запеканка из творога с рисом и молоком сгущенным</t>
  </si>
  <si>
    <t>54-24 к; 315</t>
  </si>
  <si>
    <t>Гуляш из птицы; Каша вязкая пшеничная; Салат из квашеной капусты</t>
  </si>
  <si>
    <t>437; 510; 45</t>
  </si>
  <si>
    <t>Котлеты рубленые из птицы; Пюре картофельное; Овощи соленые (помидоры)</t>
  </si>
  <si>
    <t>Котлеты мясо-картофельные по-хлыновски; Макаронные изделия отварные; Салат из квашеной капусты; Сыр "Российский" (порциями)</t>
  </si>
  <si>
    <t>454; 332; 45; 97</t>
  </si>
  <si>
    <t>Каша вязкая молочная "Дружба"; Рулет с начинкой</t>
  </si>
  <si>
    <t>Какао с молоком сгущенным</t>
  </si>
  <si>
    <t>Тефтели из птицы с соусом; Каша рассыпчатая гречневая; Свекла отварная дольками</t>
  </si>
  <si>
    <t>462; 508; 54-28</t>
  </si>
  <si>
    <t>Рыба, тушеная в томате с овощами (филе); Пюре картофельное; Овощи соленые (помидоры)</t>
  </si>
  <si>
    <t>374; 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</si>
</sst>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0" sqref="L1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4</v>
      </c>
      <c r="I3" s="47">
        <v>10</v>
      </c>
      <c r="J3" s="48">
        <v>2024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50</v>
      </c>
      <c r="F6" s="39">
        <v>255</v>
      </c>
      <c r="G6" s="39">
        <f>8.94+5.85+1</f>
        <v>15.79</v>
      </c>
      <c r="H6" s="39">
        <f>6.64+9.8+3</f>
        <v>19.440000000000001</v>
      </c>
      <c r="I6" s="39">
        <f>31.45+12.1+4.2</f>
        <v>47.75</v>
      </c>
      <c r="J6" s="39">
        <f>276.99+126.4+73.5</f>
        <v>476.89</v>
      </c>
      <c r="K6" s="43" t="s">
        <v>49</v>
      </c>
      <c r="L6" s="39">
        <f>39.6+27.85+12.17</f>
        <v>79.62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1" t="s">
        <v>47</v>
      </c>
      <c r="F8" s="42">
        <v>200</v>
      </c>
      <c r="G8" s="42">
        <v>1.1399999999999999</v>
      </c>
      <c r="H8" s="42">
        <v>0.66</v>
      </c>
      <c r="I8" s="42">
        <v>6.82</v>
      </c>
      <c r="J8" s="42">
        <v>37.799999999999997</v>
      </c>
      <c r="K8" s="43">
        <v>692</v>
      </c>
      <c r="L8" s="42">
        <v>3.5</v>
      </c>
    </row>
    <row r="9" spans="1:12" ht="14.4" x14ac:dyDescent="0.3">
      <c r="A9" s="23"/>
      <c r="B9" s="15"/>
      <c r="C9" s="11"/>
      <c r="D9" s="7" t="s">
        <v>23</v>
      </c>
      <c r="E9" s="41" t="s">
        <v>57</v>
      </c>
      <c r="F9" s="42">
        <v>45</v>
      </c>
      <c r="G9" s="42">
        <v>3.42</v>
      </c>
      <c r="H9" s="42">
        <v>0.36</v>
      </c>
      <c r="I9" s="42">
        <v>26.1</v>
      </c>
      <c r="J9" s="42">
        <v>117.56</v>
      </c>
      <c r="K9" s="43"/>
      <c r="L9" s="42">
        <v>2.88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53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20.350000000000001</v>
      </c>
      <c r="H13" s="19">
        <f t="shared" si="0"/>
        <v>20.46</v>
      </c>
      <c r="I13" s="19">
        <f t="shared" si="0"/>
        <v>80.67</v>
      </c>
      <c r="J13" s="19">
        <f t="shared" si="0"/>
        <v>632.25</v>
      </c>
      <c r="K13" s="25"/>
      <c r="L13" s="19">
        <f t="shared" ref="L13" si="1">SUM(L6:L12)</f>
        <v>86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500</v>
      </c>
      <c r="G24" s="32">
        <f t="shared" ref="G24:J24" si="4">G13+G23</f>
        <v>20.350000000000001</v>
      </c>
      <c r="H24" s="32">
        <f t="shared" si="4"/>
        <v>20.46</v>
      </c>
      <c r="I24" s="32">
        <f t="shared" si="4"/>
        <v>80.67</v>
      </c>
      <c r="J24" s="32">
        <f t="shared" si="4"/>
        <v>632.25</v>
      </c>
      <c r="K24" s="32"/>
      <c r="L24" s="32">
        <f t="shared" ref="L24" si="5">L13+L23</f>
        <v>86</v>
      </c>
    </row>
    <row r="25" spans="1:12" ht="28.8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51</v>
      </c>
      <c r="F25" s="39">
        <v>260</v>
      </c>
      <c r="G25" s="39">
        <f>12.9+3.32+0.4</f>
        <v>16.619999999999997</v>
      </c>
      <c r="H25" s="39">
        <f>13.87+5.84+0.05</f>
        <v>19.760000000000002</v>
      </c>
      <c r="I25" s="39">
        <f>12.5+32.8+1.4</f>
        <v>46.699999999999996</v>
      </c>
      <c r="J25" s="39">
        <f>188.95+219.5+7.5</f>
        <v>415.95</v>
      </c>
      <c r="K25" s="40" t="s">
        <v>52</v>
      </c>
      <c r="L25" s="39">
        <f>56.81+15.47+8.06</f>
        <v>80.34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2" t="s">
        <v>42</v>
      </c>
      <c r="F27" s="42">
        <v>212</v>
      </c>
      <c r="G27" s="42">
        <v>0.19</v>
      </c>
      <c r="H27" s="42">
        <v>0.04</v>
      </c>
      <c r="I27" s="42">
        <v>10.98</v>
      </c>
      <c r="J27" s="42">
        <v>43.9</v>
      </c>
      <c r="K27" s="43">
        <v>685</v>
      </c>
      <c r="L27" s="42">
        <v>3.1</v>
      </c>
    </row>
    <row r="28" spans="1:12" ht="14.4" x14ac:dyDescent="0.3">
      <c r="A28" s="14"/>
      <c r="B28" s="15"/>
      <c r="C28" s="11"/>
      <c r="D28" s="7" t="s">
        <v>23</v>
      </c>
      <c r="E28" s="51" t="s">
        <v>44</v>
      </c>
      <c r="F28" s="42">
        <v>40</v>
      </c>
      <c r="G28" s="42">
        <v>3.04</v>
      </c>
      <c r="H28" s="42">
        <v>0.32</v>
      </c>
      <c r="I28" s="42">
        <v>23.2</v>
      </c>
      <c r="J28" s="42">
        <v>104.5</v>
      </c>
      <c r="K28" s="43"/>
      <c r="L28" s="42">
        <v>2.56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5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512</v>
      </c>
      <c r="G32" s="19">
        <f t="shared" ref="G32" si="6">SUM(G25:G31)</f>
        <v>19.849999999999998</v>
      </c>
      <c r="H32" s="19">
        <f t="shared" ref="H32" si="7">SUM(H25:H31)</f>
        <v>20.12</v>
      </c>
      <c r="I32" s="19">
        <f t="shared" ref="I32" si="8">SUM(I25:I31)</f>
        <v>80.88</v>
      </c>
      <c r="J32" s="19">
        <f t="shared" ref="J32:L32" si="9">SUM(J25:J31)</f>
        <v>564.34999999999991</v>
      </c>
      <c r="K32" s="25"/>
      <c r="L32" s="19">
        <f t="shared" si="9"/>
        <v>86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512</v>
      </c>
      <c r="G43" s="32">
        <f t="shared" ref="G43" si="14">G32+G42</f>
        <v>19.849999999999998</v>
      </c>
      <c r="H43" s="32">
        <f t="shared" ref="H43" si="15">H32+H42</f>
        <v>20.12</v>
      </c>
      <c r="I43" s="32">
        <f t="shared" ref="I43" si="16">I32+I42</f>
        <v>80.88</v>
      </c>
      <c r="J43" s="32">
        <f t="shared" ref="J43:L43" si="17">J32+J42</f>
        <v>564.34999999999991</v>
      </c>
      <c r="K43" s="32"/>
      <c r="L43" s="32">
        <f t="shared" si="17"/>
        <v>86</v>
      </c>
    </row>
    <row r="44" spans="1:12" ht="28.8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58</v>
      </c>
      <c r="F44" s="42">
        <v>370</v>
      </c>
      <c r="G44" s="39">
        <f>7.3+13.81</f>
        <v>21.11</v>
      </c>
      <c r="H44" s="39">
        <f>6.5+14.16</f>
        <v>20.66</v>
      </c>
      <c r="I44" s="39">
        <f>28.6+39.88</f>
        <v>68.48</v>
      </c>
      <c r="J44" s="39">
        <f>274.9+336</f>
        <v>610.9</v>
      </c>
      <c r="K44" s="40" t="s">
        <v>59</v>
      </c>
      <c r="L44" s="39">
        <f>22.75+57.75</f>
        <v>80.5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51" t="s">
        <v>43</v>
      </c>
      <c r="F46" s="42">
        <v>219</v>
      </c>
      <c r="G46" s="42">
        <v>0.3</v>
      </c>
      <c r="H46" s="42">
        <v>0.05</v>
      </c>
      <c r="I46" s="42">
        <v>15.2</v>
      </c>
      <c r="J46" s="42">
        <v>60</v>
      </c>
      <c r="K46" s="43">
        <v>686</v>
      </c>
      <c r="L46" s="42">
        <v>5.5</v>
      </c>
    </row>
    <row r="47" spans="1:12" ht="14.4" x14ac:dyDescent="0.3">
      <c r="A47" s="23"/>
      <c r="B47" s="15"/>
      <c r="C47" s="11"/>
      <c r="D47" s="7" t="s">
        <v>23</v>
      </c>
      <c r="E47" s="53"/>
      <c r="F47" s="42"/>
      <c r="G47" s="42"/>
      <c r="H47" s="42"/>
      <c r="I47" s="42"/>
      <c r="J47" s="42"/>
      <c r="K47" s="43"/>
      <c r="L47" s="4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589</v>
      </c>
      <c r="G51" s="19">
        <f t="shared" ref="G51" si="18">SUM(G44:G50)</f>
        <v>21.41</v>
      </c>
      <c r="H51" s="19">
        <f t="shared" ref="H51" si="19">SUM(H44:H50)</f>
        <v>20.71</v>
      </c>
      <c r="I51" s="19">
        <f t="shared" ref="I51" si="20">SUM(I44:I50)</f>
        <v>83.68</v>
      </c>
      <c r="J51" s="19">
        <f t="shared" ref="J51:L51" si="21">SUM(J44:J50)</f>
        <v>670.9</v>
      </c>
      <c r="K51" s="25"/>
      <c r="L51" s="19">
        <f t="shared" si="21"/>
        <v>86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589</v>
      </c>
      <c r="G62" s="32">
        <f t="shared" ref="G62" si="26">G51+G61</f>
        <v>21.41</v>
      </c>
      <c r="H62" s="32">
        <f t="shared" ref="H62" si="27">H51+H61</f>
        <v>20.71</v>
      </c>
      <c r="I62" s="32">
        <f t="shared" ref="I62" si="28">I51+I61</f>
        <v>83.68</v>
      </c>
      <c r="J62" s="32">
        <f t="shared" ref="J62:L62" si="29">J51+J61</f>
        <v>670.9</v>
      </c>
      <c r="K62" s="32"/>
      <c r="L62" s="32">
        <f t="shared" si="29"/>
        <v>86</v>
      </c>
    </row>
    <row r="63" spans="1:12" ht="28.8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60</v>
      </c>
      <c r="F63" s="39">
        <v>290</v>
      </c>
      <c r="G63" s="39">
        <f>14.01+1.3+0.38</f>
        <v>15.690000000000001</v>
      </c>
      <c r="H63" s="39">
        <f>14.79+4.08+0.07</f>
        <v>18.939999999999998</v>
      </c>
      <c r="I63" s="39">
        <f>19.91+35.18+1.3</f>
        <v>56.39</v>
      </c>
      <c r="J63" s="39">
        <f>255.73+194.83+7.32</f>
        <v>457.88</v>
      </c>
      <c r="K63" s="40" t="s">
        <v>61</v>
      </c>
      <c r="L63" s="39">
        <f>63.24+9.65+7.05</f>
        <v>79.94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1" t="s">
        <v>45</v>
      </c>
      <c r="F65" s="42">
        <v>200</v>
      </c>
      <c r="G65" s="42">
        <v>1.1399999999999999</v>
      </c>
      <c r="H65" s="42">
        <v>0.66</v>
      </c>
      <c r="I65" s="42">
        <v>6.82</v>
      </c>
      <c r="J65" s="42">
        <v>37.799999999999997</v>
      </c>
      <c r="K65" s="43">
        <v>692</v>
      </c>
      <c r="L65" s="42">
        <v>3.5</v>
      </c>
    </row>
    <row r="66" spans="1:12" ht="14.4" x14ac:dyDescent="0.3">
      <c r="A66" s="23"/>
      <c r="B66" s="15"/>
      <c r="C66" s="11"/>
      <c r="D66" s="7" t="s">
        <v>23</v>
      </c>
      <c r="E66" s="41" t="s">
        <v>57</v>
      </c>
      <c r="F66" s="42">
        <v>40</v>
      </c>
      <c r="G66" s="42">
        <v>3.04</v>
      </c>
      <c r="H66" s="42">
        <v>0.32</v>
      </c>
      <c r="I66" s="42">
        <v>23.2</v>
      </c>
      <c r="J66" s="42">
        <v>104.5</v>
      </c>
      <c r="K66" s="43"/>
      <c r="L66" s="42">
        <v>2.56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53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19.87</v>
      </c>
      <c r="H70" s="19">
        <f t="shared" ref="H70" si="31">SUM(H63:H69)</f>
        <v>19.919999999999998</v>
      </c>
      <c r="I70" s="19">
        <f t="shared" ref="I70" si="32">SUM(I63:I69)</f>
        <v>86.41</v>
      </c>
      <c r="J70" s="19">
        <f t="shared" ref="J70:L70" si="33">SUM(J63:J69)</f>
        <v>600.18000000000006</v>
      </c>
      <c r="K70" s="25"/>
      <c r="L70" s="19">
        <f t="shared" si="33"/>
        <v>86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530</v>
      </c>
      <c r="G81" s="32">
        <f t="shared" ref="G81" si="38">G70+G80</f>
        <v>19.87</v>
      </c>
      <c r="H81" s="32">
        <f t="shared" ref="H81" si="39">H70+H80</f>
        <v>19.919999999999998</v>
      </c>
      <c r="I81" s="32">
        <f t="shared" ref="I81" si="40">I70+I80</f>
        <v>86.41</v>
      </c>
      <c r="J81" s="32">
        <f t="shared" ref="J81:L81" si="41">J70+J80</f>
        <v>600.18000000000006</v>
      </c>
      <c r="K81" s="32"/>
      <c r="L81" s="32">
        <f t="shared" si="41"/>
        <v>86</v>
      </c>
    </row>
    <row r="82" spans="1:12" ht="28.8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62</v>
      </c>
      <c r="F82" s="39">
        <v>270</v>
      </c>
      <c r="G82" s="39">
        <f>12.54+3.8+0.56</f>
        <v>16.899999999999999</v>
      </c>
      <c r="H82" s="39">
        <f>12.97+6.8+0.12</f>
        <v>19.89</v>
      </c>
      <c r="I82" s="39">
        <f>18.62+22.21+2.87</f>
        <v>43.699999999999996</v>
      </c>
      <c r="J82" s="39">
        <f>173.58+231.4+17.9</f>
        <v>422.88</v>
      </c>
      <c r="K82" s="40" t="s">
        <v>53</v>
      </c>
      <c r="L82" s="39">
        <f>47.74+25.35+7.25</f>
        <v>80.34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2" t="s">
        <v>42</v>
      </c>
      <c r="F84" s="42">
        <v>212</v>
      </c>
      <c r="G84" s="42">
        <v>0.19</v>
      </c>
      <c r="H84" s="42">
        <v>0.04</v>
      </c>
      <c r="I84" s="42">
        <v>10.98</v>
      </c>
      <c r="J84" s="42">
        <v>43.9</v>
      </c>
      <c r="K84" s="43">
        <v>685</v>
      </c>
      <c r="L84" s="42">
        <v>3.1</v>
      </c>
    </row>
    <row r="85" spans="1:12" ht="14.4" x14ac:dyDescent="0.3">
      <c r="A85" s="23"/>
      <c r="B85" s="15"/>
      <c r="C85" s="11"/>
      <c r="D85" s="7" t="s">
        <v>23</v>
      </c>
      <c r="E85" s="54" t="s">
        <v>57</v>
      </c>
      <c r="F85" s="42">
        <v>40</v>
      </c>
      <c r="G85" s="42">
        <v>3.04</v>
      </c>
      <c r="H85" s="42">
        <v>0.32</v>
      </c>
      <c r="I85" s="42">
        <v>23.2</v>
      </c>
      <c r="J85" s="42">
        <v>104.5</v>
      </c>
      <c r="K85" s="43"/>
      <c r="L85" s="42">
        <v>2.56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522</v>
      </c>
      <c r="G89" s="19">
        <f t="shared" ref="G89" si="42">SUM(G82:G88)</f>
        <v>20.13</v>
      </c>
      <c r="H89" s="19">
        <f t="shared" ref="H89" si="43">SUM(H82:H88)</f>
        <v>20.25</v>
      </c>
      <c r="I89" s="19">
        <f t="shared" ref="I89" si="44">SUM(I82:I88)</f>
        <v>77.88</v>
      </c>
      <c r="J89" s="19">
        <f t="shared" ref="J89:L89" si="45">SUM(J82:J88)</f>
        <v>571.28</v>
      </c>
      <c r="K89" s="25"/>
      <c r="L89" s="19">
        <f t="shared" si="45"/>
        <v>86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522</v>
      </c>
      <c r="G100" s="32">
        <f t="shared" ref="G100" si="50">G89+G99</f>
        <v>20.13</v>
      </c>
      <c r="H100" s="32">
        <f t="shared" ref="H100" si="51">H89+H99</f>
        <v>20.25</v>
      </c>
      <c r="I100" s="32">
        <f t="shared" ref="I100" si="52">I89+I99</f>
        <v>77.88</v>
      </c>
      <c r="J100" s="32">
        <f t="shared" ref="J100:L100" si="53">J89+J99</f>
        <v>571.28</v>
      </c>
      <c r="K100" s="32"/>
      <c r="L100" s="32">
        <f t="shared" si="53"/>
        <v>86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54</v>
      </c>
      <c r="F101" s="39">
        <v>230</v>
      </c>
      <c r="G101" s="39">
        <f>15.83+0.4</f>
        <v>16.23</v>
      </c>
      <c r="H101" s="39">
        <f>12.04+0.05</f>
        <v>12.09</v>
      </c>
      <c r="I101" s="39">
        <f>33.22+1.4</f>
        <v>34.619999999999997</v>
      </c>
      <c r="J101" s="39">
        <f>314.63+7.5</f>
        <v>322.13</v>
      </c>
      <c r="K101" s="40" t="s">
        <v>56</v>
      </c>
      <c r="L101" s="39">
        <f>46.46+8.06</f>
        <v>54.52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2" t="s">
        <v>42</v>
      </c>
      <c r="F103" s="42">
        <v>212</v>
      </c>
      <c r="G103" s="42">
        <v>0.19</v>
      </c>
      <c r="H103" s="42">
        <v>0.04</v>
      </c>
      <c r="I103" s="42">
        <v>10.98</v>
      </c>
      <c r="J103" s="42">
        <v>43.9</v>
      </c>
      <c r="K103" s="43">
        <v>685</v>
      </c>
      <c r="L103" s="42">
        <v>3.1</v>
      </c>
    </row>
    <row r="104" spans="1:12" ht="14.4" x14ac:dyDescent="0.3">
      <c r="A104" s="23"/>
      <c r="B104" s="15"/>
      <c r="C104" s="11"/>
      <c r="D104" s="7" t="s">
        <v>23</v>
      </c>
      <c r="E104" s="51" t="s">
        <v>57</v>
      </c>
      <c r="F104" s="42">
        <v>45</v>
      </c>
      <c r="G104" s="42">
        <v>3.42</v>
      </c>
      <c r="H104" s="42">
        <v>0.36</v>
      </c>
      <c r="I104" s="42">
        <v>26.1</v>
      </c>
      <c r="J104" s="42">
        <v>117.56</v>
      </c>
      <c r="K104" s="43"/>
      <c r="L104" s="42">
        <v>2.88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 t="s">
        <v>55</v>
      </c>
      <c r="F106" s="42">
        <v>50</v>
      </c>
      <c r="G106" s="42">
        <v>3.84</v>
      </c>
      <c r="H106" s="42">
        <v>11.24</v>
      </c>
      <c r="I106" s="42">
        <v>23.65</v>
      </c>
      <c r="J106" s="42">
        <v>172.75</v>
      </c>
      <c r="K106" s="43"/>
      <c r="L106" s="42">
        <v>25.5</v>
      </c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537</v>
      </c>
      <c r="G108" s="19">
        <f t="shared" ref="G108:J108" si="54">SUM(G101:G107)</f>
        <v>23.680000000000003</v>
      </c>
      <c r="H108" s="19">
        <f t="shared" si="54"/>
        <v>23.729999999999997</v>
      </c>
      <c r="I108" s="19">
        <f t="shared" si="54"/>
        <v>95.35</v>
      </c>
      <c r="J108" s="19">
        <f t="shared" si="54"/>
        <v>656.33999999999992</v>
      </c>
      <c r="K108" s="25"/>
      <c r="L108" s="19">
        <f t="shared" ref="L108" si="55">SUM(L101:L107)</f>
        <v>86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537</v>
      </c>
      <c r="G119" s="32">
        <f t="shared" ref="G119" si="58">G108+G118</f>
        <v>23.680000000000003</v>
      </c>
      <c r="H119" s="32">
        <f t="shared" ref="H119" si="59">H108+H118</f>
        <v>23.729999999999997</v>
      </c>
      <c r="I119" s="32">
        <f t="shared" ref="I119" si="60">I108+I118</f>
        <v>95.35</v>
      </c>
      <c r="J119" s="32">
        <f t="shared" ref="J119:L119" si="61">J108+J118</f>
        <v>656.33999999999992</v>
      </c>
      <c r="K119" s="32"/>
      <c r="L119" s="32">
        <f t="shared" si="61"/>
        <v>86</v>
      </c>
    </row>
    <row r="120" spans="1:12" ht="43.2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63</v>
      </c>
      <c r="F120" s="39">
        <v>285</v>
      </c>
      <c r="G120" s="39">
        <f>8.05+3.32+0.38+3.28</f>
        <v>15.030000000000001</v>
      </c>
      <c r="H120" s="39">
        <f>8.88+5.84+0.07+3.89</f>
        <v>18.68</v>
      </c>
      <c r="I120" s="39">
        <f>13.81+32.8+1.3</f>
        <v>47.91</v>
      </c>
      <c r="J120" s="39">
        <f>152.51+219.5+7.32+48.13</f>
        <v>427.46</v>
      </c>
      <c r="K120" s="40" t="s">
        <v>64</v>
      </c>
      <c r="L120" s="39">
        <f>43.28+15.47+7.05+14.14</f>
        <v>79.94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52" t="s">
        <v>45</v>
      </c>
      <c r="F122" s="42">
        <v>200</v>
      </c>
      <c r="G122" s="42">
        <v>1.1399999999999999</v>
      </c>
      <c r="H122" s="42">
        <v>0.66</v>
      </c>
      <c r="I122" s="42">
        <v>6.82</v>
      </c>
      <c r="J122" s="42">
        <v>37.799999999999997</v>
      </c>
      <c r="K122" s="43">
        <v>692</v>
      </c>
      <c r="L122" s="42">
        <v>3.5</v>
      </c>
    </row>
    <row r="123" spans="1:12" ht="14.4" x14ac:dyDescent="0.3">
      <c r="A123" s="14"/>
      <c r="B123" s="15"/>
      <c r="C123" s="11"/>
      <c r="D123" s="7" t="s">
        <v>23</v>
      </c>
      <c r="E123" s="51" t="s">
        <v>57</v>
      </c>
      <c r="F123" s="42">
        <v>40</v>
      </c>
      <c r="G123" s="42">
        <v>3.04</v>
      </c>
      <c r="H123" s="42">
        <v>0.32</v>
      </c>
      <c r="I123" s="42">
        <v>23.2</v>
      </c>
      <c r="J123" s="42">
        <v>104.5</v>
      </c>
      <c r="K123" s="43"/>
      <c r="L123" s="42">
        <v>2.56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2">SUM(G120:G126)</f>
        <v>19.21</v>
      </c>
      <c r="H127" s="19">
        <f t="shared" si="62"/>
        <v>19.66</v>
      </c>
      <c r="I127" s="19">
        <f t="shared" si="62"/>
        <v>77.929999999999993</v>
      </c>
      <c r="J127" s="19">
        <f t="shared" si="62"/>
        <v>569.76</v>
      </c>
      <c r="K127" s="25"/>
      <c r="L127" s="19">
        <f t="shared" ref="L127" si="63">SUM(L120:L126)</f>
        <v>86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525</v>
      </c>
      <c r="G138" s="32">
        <f t="shared" ref="G138" si="66">G127+G137</f>
        <v>19.21</v>
      </c>
      <c r="H138" s="32">
        <f t="shared" ref="H138" si="67">H127+H137</f>
        <v>19.66</v>
      </c>
      <c r="I138" s="32">
        <f t="shared" ref="I138" si="68">I127+I137</f>
        <v>77.929999999999993</v>
      </c>
      <c r="J138" s="32">
        <f t="shared" ref="J138:L138" si="69">J127+J137</f>
        <v>569.76</v>
      </c>
      <c r="K138" s="32"/>
      <c r="L138" s="32">
        <f t="shared" si="69"/>
        <v>86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65</v>
      </c>
      <c r="F139" s="39">
        <v>270</v>
      </c>
      <c r="G139" s="42">
        <f>7.26+8.6</f>
        <v>15.86</v>
      </c>
      <c r="H139" s="39">
        <f>5.88+10.4</f>
        <v>16.28</v>
      </c>
      <c r="I139" s="39">
        <f>34+37.8</f>
        <v>71.8</v>
      </c>
      <c r="J139" s="39">
        <f>238+367</f>
        <v>605</v>
      </c>
      <c r="K139" s="40">
        <v>302</v>
      </c>
      <c r="L139" s="39">
        <f>22.54+27.5</f>
        <v>50.04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51" t="s">
        <v>66</v>
      </c>
      <c r="F141" s="42">
        <v>200</v>
      </c>
      <c r="G141" s="42">
        <v>3.48</v>
      </c>
      <c r="H141" s="42">
        <v>3.37</v>
      </c>
      <c r="I141" s="42">
        <v>22.28</v>
      </c>
      <c r="J141" s="42">
        <v>101.6</v>
      </c>
      <c r="K141" s="43">
        <v>694</v>
      </c>
      <c r="L141" s="42">
        <v>13.3</v>
      </c>
    </row>
    <row r="142" spans="1:12" ht="15.75" customHeight="1" x14ac:dyDescent="0.3">
      <c r="A142" s="23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23"/>
      <c r="B143" s="15"/>
      <c r="C143" s="11"/>
      <c r="D143" s="7" t="s">
        <v>24</v>
      </c>
      <c r="E143" s="41" t="s">
        <v>46</v>
      </c>
      <c r="F143" s="42">
        <v>130</v>
      </c>
      <c r="G143" s="42">
        <v>0.52</v>
      </c>
      <c r="H143" s="42">
        <v>0.52</v>
      </c>
      <c r="I143" s="42">
        <v>2.67</v>
      </c>
      <c r="J143" s="42">
        <v>56.79</v>
      </c>
      <c r="K143" s="43">
        <v>386</v>
      </c>
      <c r="L143" s="42">
        <v>22.66</v>
      </c>
    </row>
    <row r="144" spans="1:12" ht="14.4" x14ac:dyDescent="0.3">
      <c r="A144" s="23"/>
      <c r="B144" s="15"/>
      <c r="C144" s="11"/>
      <c r="D144" s="6"/>
      <c r="E144" s="5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19.86</v>
      </c>
      <c r="H146" s="19">
        <f t="shared" si="70"/>
        <v>20.170000000000002</v>
      </c>
      <c r="I146" s="19">
        <f t="shared" si="70"/>
        <v>96.75</v>
      </c>
      <c r="J146" s="19">
        <f t="shared" si="70"/>
        <v>763.39</v>
      </c>
      <c r="K146" s="25"/>
      <c r="L146" s="19">
        <f t="shared" ref="L146" si="71">SUM(L139:L145)</f>
        <v>86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600</v>
      </c>
      <c r="G157" s="32">
        <f t="shared" ref="G157" si="74">G146+G156</f>
        <v>19.86</v>
      </c>
      <c r="H157" s="32">
        <f t="shared" ref="H157" si="75">H146+H156</f>
        <v>20.170000000000002</v>
      </c>
      <c r="I157" s="32">
        <f t="shared" ref="I157" si="76">I146+I156</f>
        <v>96.75</v>
      </c>
      <c r="J157" s="32">
        <f t="shared" ref="J157:L157" si="77">J146+J156</f>
        <v>763.39</v>
      </c>
      <c r="K157" s="32"/>
      <c r="L157" s="32">
        <f t="shared" si="77"/>
        <v>86</v>
      </c>
    </row>
    <row r="158" spans="1:12" ht="28.8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67</v>
      </c>
      <c r="F158" s="39">
        <v>340</v>
      </c>
      <c r="G158" s="39">
        <f>9.56+7.96+0.45</f>
        <v>17.97</v>
      </c>
      <c r="H158" s="39">
        <f>13.69+8.68+0.05</f>
        <v>22.419999999999998</v>
      </c>
      <c r="I158" s="39">
        <f>6.48+37.18+2.6</f>
        <v>46.26</v>
      </c>
      <c r="J158" s="39">
        <f>189.33+246+12.6</f>
        <v>447.93000000000006</v>
      </c>
      <c r="K158" s="40" t="s">
        <v>68</v>
      </c>
      <c r="L158" s="39">
        <f>41.53+18.46+3.97</f>
        <v>63.96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2" t="s">
        <v>42</v>
      </c>
      <c r="F160" s="42">
        <v>212</v>
      </c>
      <c r="G160" s="42">
        <v>0.19</v>
      </c>
      <c r="H160" s="42">
        <v>0.04</v>
      </c>
      <c r="I160" s="42">
        <v>10.98</v>
      </c>
      <c r="J160" s="42">
        <v>43.9</v>
      </c>
      <c r="K160" s="43">
        <v>685</v>
      </c>
      <c r="L160" s="42">
        <v>3.1</v>
      </c>
    </row>
    <row r="161" spans="1:12" ht="14.4" x14ac:dyDescent="0.3">
      <c r="A161" s="23"/>
      <c r="B161" s="15"/>
      <c r="C161" s="11"/>
      <c r="D161" s="7" t="s">
        <v>23</v>
      </c>
      <c r="E161" s="51" t="s">
        <v>57</v>
      </c>
      <c r="F161" s="42">
        <v>40</v>
      </c>
      <c r="G161" s="42">
        <v>3.04</v>
      </c>
      <c r="H161" s="42">
        <v>0.32</v>
      </c>
      <c r="I161" s="42">
        <v>23.2</v>
      </c>
      <c r="J161" s="42">
        <v>104.5</v>
      </c>
      <c r="K161" s="43"/>
      <c r="L161" s="42">
        <v>2.56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51" t="s">
        <v>48</v>
      </c>
      <c r="F163" s="42">
        <v>30</v>
      </c>
      <c r="G163" s="42">
        <v>5.0599999999999996</v>
      </c>
      <c r="H163" s="42">
        <v>4.91</v>
      </c>
      <c r="I163" s="42">
        <v>22.05</v>
      </c>
      <c r="J163" s="42">
        <v>256.5</v>
      </c>
      <c r="K163" s="43"/>
      <c r="L163" s="42">
        <v>16.38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622</v>
      </c>
      <c r="G165" s="19">
        <f t="shared" ref="G165:J165" si="78">SUM(G158:G164)</f>
        <v>26.259999999999998</v>
      </c>
      <c r="H165" s="19">
        <f t="shared" si="78"/>
        <v>27.689999999999998</v>
      </c>
      <c r="I165" s="19">
        <f t="shared" si="78"/>
        <v>102.49</v>
      </c>
      <c r="J165" s="19">
        <f t="shared" si="78"/>
        <v>852.83</v>
      </c>
      <c r="K165" s="25"/>
      <c r="L165" s="19">
        <f t="shared" ref="L165" si="79">SUM(L158:L164)</f>
        <v>86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622</v>
      </c>
      <c r="G176" s="32">
        <f t="shared" ref="G176" si="82">G165+G175</f>
        <v>26.259999999999998</v>
      </c>
      <c r="H176" s="32">
        <f t="shared" ref="H176" si="83">H165+H175</f>
        <v>27.689999999999998</v>
      </c>
      <c r="I176" s="32">
        <f t="shared" ref="I176" si="84">I165+I175</f>
        <v>102.49</v>
      </c>
      <c r="J176" s="32">
        <f t="shared" ref="J176:L176" si="85">J165+J175</f>
        <v>852.83</v>
      </c>
      <c r="K176" s="32"/>
      <c r="L176" s="32">
        <f t="shared" si="85"/>
        <v>86</v>
      </c>
    </row>
    <row r="177" spans="1:12" ht="28.8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69</v>
      </c>
      <c r="F177" s="39">
        <v>295</v>
      </c>
      <c r="G177" s="39">
        <f>12.66+3.8+0.47</f>
        <v>16.93</v>
      </c>
      <c r="H177" s="39">
        <f>13.67+6.8+0.1</f>
        <v>20.57</v>
      </c>
      <c r="I177" s="39">
        <f>23.66+22.21+2.39</f>
        <v>48.260000000000005</v>
      </c>
      <c r="J177" s="39">
        <f>249.2+231.4+14.92</f>
        <v>495.52000000000004</v>
      </c>
      <c r="K177" s="40" t="s">
        <v>70</v>
      </c>
      <c r="L177" s="39">
        <f>48.73+25.35+6.26</f>
        <v>80.34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52" t="s">
        <v>42</v>
      </c>
      <c r="F179" s="42">
        <v>212</v>
      </c>
      <c r="G179" s="42">
        <v>0.19</v>
      </c>
      <c r="H179" s="42">
        <v>0.04</v>
      </c>
      <c r="I179" s="42">
        <v>10.98</v>
      </c>
      <c r="J179" s="42">
        <v>43.9</v>
      </c>
      <c r="K179" s="43">
        <v>685</v>
      </c>
      <c r="L179" s="42">
        <v>3.1</v>
      </c>
    </row>
    <row r="180" spans="1:12" ht="14.4" x14ac:dyDescent="0.3">
      <c r="A180" s="23"/>
      <c r="B180" s="15"/>
      <c r="C180" s="11"/>
      <c r="D180" s="7" t="s">
        <v>23</v>
      </c>
      <c r="E180" s="51" t="s">
        <v>57</v>
      </c>
      <c r="F180" s="42">
        <v>40</v>
      </c>
      <c r="G180" s="42">
        <v>3.04</v>
      </c>
      <c r="H180" s="42">
        <v>0.32</v>
      </c>
      <c r="I180" s="42">
        <v>23.2</v>
      </c>
      <c r="J180" s="42">
        <v>104.5</v>
      </c>
      <c r="K180" s="43"/>
      <c r="L180" s="42">
        <v>2.56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547</v>
      </c>
      <c r="G184" s="19">
        <f t="shared" ref="G184:J184" si="86">SUM(G177:G183)</f>
        <v>20.16</v>
      </c>
      <c r="H184" s="19">
        <f t="shared" si="86"/>
        <v>20.93</v>
      </c>
      <c r="I184" s="19">
        <f t="shared" si="86"/>
        <v>82.440000000000012</v>
      </c>
      <c r="J184" s="19">
        <f t="shared" si="86"/>
        <v>643.92000000000007</v>
      </c>
      <c r="K184" s="25"/>
      <c r="L184" s="19">
        <f t="shared" ref="L184" si="87">SUM(L177:L183)</f>
        <v>86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547</v>
      </c>
      <c r="G195" s="32">
        <f t="shared" ref="G195" si="90">G184+G194</f>
        <v>20.16</v>
      </c>
      <c r="H195" s="32">
        <f t="shared" ref="H195" si="91">H184+H194</f>
        <v>20.93</v>
      </c>
      <c r="I195" s="32">
        <f t="shared" ref="I195" si="92">I184+I194</f>
        <v>82.440000000000012</v>
      </c>
      <c r="J195" s="32">
        <f t="shared" ref="J195:L195" si="93">J184+J194</f>
        <v>643.92000000000007</v>
      </c>
      <c r="K195" s="32"/>
      <c r="L195" s="32">
        <f t="shared" si="93"/>
        <v>86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548.4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21.077999999999999</v>
      </c>
      <c r="H196" s="34">
        <f t="shared" si="94"/>
        <v>21.363999999999997</v>
      </c>
      <c r="I196" s="34">
        <f t="shared" si="94"/>
        <v>86.448000000000008</v>
      </c>
      <c r="J196" s="34">
        <f t="shared" si="94"/>
        <v>652.5200000000001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2022-05-16T14:23:56Z</dcterms:created>
  <dcterms:modified xsi:type="dcterms:W3CDTF">2024-10-28T13:29:23Z</dcterms:modified>
</cp:coreProperties>
</file>